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3ea95179d45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st per meter" sheetId="1" r:id="R456e481db8da46a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#,##0.000;(#,##0.000);0.000"/>
    <x:numFmt numFmtId="201" formatCode="&quot;$&quot;#,##0.000;(&quot;$&quot;#,##0.000);&quot;$&quot;0.000"/>
    <x:numFmt numFmtId="202" formatCode="#,##0"/>
    <x:numFmt numFmtId="203" formatCode="0.0%"/>
    <x:numFmt numFmtId="204" formatCode="#,##0.0"/>
    <x:numFmt numFmtId="205" formatCode="#,##0.00"/>
  </x:numFmts>
  <x:fonts count="9">
    <x:font>
      <x:sz val="11"/>
      <x:name val="Carlito"/>
    </x:font>
    <x:font>
      <x:sz val="11"/>
      <x:color rgb="FF182328"/>
      <x:name val="Arial"/>
    </x:font>
    <x:font>
      <x:b/>
      <x:sz val="16"/>
      <x:color rgb="FF182328"/>
      <x:name val="Arial"/>
    </x:font>
    <x:font>
      <x:b/>
      <x:sz val="14"/>
      <x:color rgb="FF182328"/>
      <x:name val="Arial"/>
    </x:font>
    <x:font>
      <x:i/>
      <x:sz val="11"/>
      <x:color rgb="FF53666B"/>
      <x:name val="Arial"/>
    </x:font>
    <x:font>
      <x:sz val="11"/>
      <x:color rgb="FF0000FF"/>
      <x:name val="Arial"/>
    </x:font>
    <x:font>
      <x:sz val="11"/>
      <x:color rgb="FF53666B"/>
      <x:name val="Arial"/>
    </x:font>
    <x:font>
      <x:b/>
      <x:sz val="11"/>
      <x:color rgb="FF182328"/>
      <x:name val="Arial"/>
    </x:font>
    <x:font>
      <x:b/>
      <x:sz val="11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E9F3F1"/>
      </x:patternFill>
    </x:fill>
    <x:fill>
      <x:patternFill patternType="solid">
        <x:fgColor rgb="FFFFF4D5"/>
      </x:patternFill>
    </x:fill>
    <x:fill>
      <x:patternFill patternType="solid">
        <x:fgColor rgb="FF18232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009D91"/>
      </x:bottom>
      <x:diagonal/>
    </x:border>
  </x:borders>
  <x:cellStyleXfs count="1">
    <x:xf numFmtId="0" fontId="0" fillId="0" borderId="0"/>
  </x:cellStyleXfs>
  <x:cellXfs count="3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horizontal="right" vertical="center"/>
    </x:xf>
    <x:xf numFmtId="0" fontId="1" fillId="0" borderId="0" xfId="0" applyNumberFormat="1" applyFont="1" applyFill="1" applyBorder="1" applyAlignment="1">
      <x:alignment horizontal="center" vertical="center"/>
    </x:xf>
    <x:xf numFmtId="200" fontId="1" fillId="0" borderId="0" xfId="0" applyNumberFormat="1" applyFont="1" applyFill="1" applyBorder="1" applyAlignment="1">
      <x:alignment horizontal="right"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200" fontId="1" fillId="2" borderId="0" xfId="0" applyNumberFormat="1" applyFont="1" applyFill="1" applyBorder="1" applyAlignment="1">
      <x:alignment horizontal="right" vertic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3" fillId="2" borderId="0" xfId="0" applyNumberFormat="1" applyFont="1" applyFill="1" applyBorder="1" applyAlignment="1">
      <x:alignment vertical="center"/>
    </x:xf>
    <x:xf numFmtId="200" fontId="3" fillId="2" borderId="0" xfId="0" applyNumberFormat="1" applyFont="1" applyFill="1" applyBorder="1" applyAlignment="1">
      <x:alignment horizontal="right" vertical="center"/>
    </x:xf>
    <x:xf numFmtId="201" fontId="3" fillId="2" borderId="0" xfId="0" applyNumberFormat="1" applyFont="1" applyFill="1" applyBorder="1" applyAlignment="1">
      <x:alignment horizontal="right" vertical="center"/>
    </x:xf>
    <x:xf numFmtId="202" fontId="1" fillId="2" borderId="0" xfId="0" applyNumberFormat="1" applyFont="1" applyFill="1" applyBorder="1" applyAlignment="1">
      <x:alignment horizontal="right"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horizontal="right" vertical="center"/>
    </x:xf>
    <x:xf numFmtId="0" fontId="4" fillId="0" borderId="0" xfId="0" applyNumberFormat="1" applyFont="1" applyFill="1" applyBorder="1" applyAlignment="1">
      <x:alignment horizontal="center" vertical="center"/>
    </x:xf>
    <x:xf numFmtId="200" fontId="5" fillId="0" borderId="0" xfId="0" applyNumberFormat="1" applyFont="1" applyFill="1" applyBorder="1" applyAlignment="1">
      <x:alignment horizontal="right" vertical="center"/>
    </x:xf>
    <x:xf numFmtId="200" fontId="5" fillId="3" borderId="0" xfId="0" applyNumberFormat="1" applyFont="1" applyFill="1" applyBorder="1" applyAlignment="1">
      <x:alignment horizontal="right" vertical="center"/>
    </x:xf>
    <x:xf numFmtId="203" fontId="5" fillId="3" borderId="0" xfId="0" applyNumberFormat="1" applyFont="1" applyFill="1" applyBorder="1" applyAlignment="1">
      <x:alignment horizontal="right" vertical="center"/>
    </x:xf>
    <x:xf numFmtId="204" fontId="5" fillId="3" borderId="0" xfId="0" applyNumberFormat="1" applyFont="1" applyFill="1" applyBorder="1" applyAlignment="1">
      <x:alignment horizontal="right" vertical="center"/>
    </x:xf>
    <x:xf numFmtId="202" fontId="5" fillId="3" borderId="0" xfId="0" applyNumberFormat="1" applyFont="1" applyFill="1" applyBorder="1" applyAlignment="1">
      <x:alignment horizontal="right" vertical="center"/>
    </x:xf>
    <x:xf numFmtId="205" fontId="5" fillId="3" borderId="0" xfId="0" applyNumberFormat="1" applyFont="1" applyFill="1" applyBorder="1" applyAlignment="1">
      <x:alignment horizontal="right" vertical="center"/>
    </x:xf>
    <x:xf numFmtId="0" fontId="6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 wrapText="1"/>
    </x:xf>
    <x:xf numFmtId="202" fontId="1" fillId="0" borderId="0" xfId="0" applyNumberFormat="1" applyFont="1" applyFill="1" applyBorder="1" applyAlignment="1">
      <x:alignment horizontal="right" vertical="center"/>
    </x:xf>
    <x:xf numFmtId="0" fontId="7" fillId="2" borderId="0" xfId="0" applyNumberFormat="1" applyFont="1" applyFill="1" applyBorder="1" applyAlignment="1">
      <x:alignment vertical="center"/>
    </x:xf>
    <x:xf numFmtId="200" fontId="7" fillId="2" borderId="0" xfId="0" applyNumberFormat="1" applyFont="1" applyFill="1" applyBorder="1" applyAlignment="1">
      <x:alignment horizontal="right" vertical="center"/>
    </x:xf>
    <x:xf numFmtId="0" fontId="7" fillId="2" borderId="0" xfId="0" applyNumberFormat="1" applyFont="1" applyFill="1" applyBorder="1" applyAlignment="1">
      <x:alignment horizontal="center" vertical="center"/>
    </x:xf>
    <x:xf numFmtId="0" fontId="1" fillId="4" borderId="0" xfId="0" applyNumberFormat="1" applyFont="1" applyFill="1" applyBorder="1" applyAlignment="1">
      <x:alignment vertical="center"/>
    </x:xf>
    <x:xf numFmtId="200" fontId="1" fillId="4" borderId="0" xfId="0" applyNumberFormat="1" applyFont="1" applyFill="1" applyBorder="1" applyAlignment="1">
      <x:alignment horizontal="right" vertical="center"/>
    </x:xf>
    <x:xf numFmtId="0" fontId="1" fillId="4" borderId="0" xfId="0" applyNumberFormat="1" applyFont="1" applyFill="1" applyBorder="1" applyAlignment="1">
      <x:alignment horizontal="center" vertical="center"/>
    </x:xf>
    <x:xf numFmtId="0" fontId="8" fillId="4" borderId="0" xfId="0" applyNumberFormat="1" applyFont="1" applyFill="1" applyBorder="1" applyAlignment="1">
      <x:alignment vertical="center"/>
    </x:xf>
    <x:xf numFmtId="200" fontId="8" fillId="4" borderId="0" xfId="0" applyNumberFormat="1" applyFont="1" applyFill="1" applyBorder="1" applyAlignment="1">
      <x:alignment horizontal="right" vertical="center"/>
    </x:xf>
    <x:xf numFmtId="0" fontId="8" fillId="4" borderId="0" xfId="0" applyNumberFormat="1" applyFont="1" applyFill="1" applyBorder="1" applyAlignment="1">
      <x:alignment horizontal="center" vertical="center"/>
    </x:xf>
    <x:xf numFmtId="200" fontId="8" fillId="4" borderId="0" xfId="0" applyNumberFormat="1" applyFont="1" applyFill="1" applyBorder="1" applyAlignment="1">
      <x:alignment horizontal="center"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2">
    <x:dxf>
      <x:font>
        <x:color rgb="FF9C6500"/>
      </x:font>
    </x:dxf>
    <x:dxf>
      <x:font>
        <x:b/>
        <x:color rgb="FF9C1D16"/>
      </x:font>
      <x:fill>
        <x:patternFill patternType="solid">
          <x:bgColor rgb="FFFCE8E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f4338ff4c04860" /><Relationship Type="http://schemas.openxmlformats.org/officeDocument/2006/relationships/theme" Target="/xl/theme/theme1.xml" Id="R68d5a1e2346143e3" /><Relationship Type="http://schemas.openxmlformats.org/officeDocument/2006/relationships/sharedStrings" Target="/xl/sharedStrings.xml" Id="R3da361e69ba44f8f" /><Relationship Type="http://schemas.openxmlformats.org/officeDocument/2006/relationships/worksheet" Target="/xl/worksheets/sheet1.xml" Id="R456e481db8da46a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2328"/>
  </x:sheetPr>
  <x:sheetViews>
    <x:sheetView showGridLines="0" workbookViewId="0"/>
  </x:sheetViews>
  <x:sheetFormatPr defaultRowHeight="15"/>
  <x:cols>
    <x:col min="1" max="1" width="36" hidden="0" customWidth="1"/>
    <x:col min="2" max="2" width="17" hidden="0" customWidth="1"/>
    <x:col min="3" max="3" width="17" hidden="0" customWidth="1"/>
    <x:col min="4" max="4" width="18" hidden="0" customWidth="1"/>
    <x:col min="5" max="5" width="3" hidden="0" customWidth="1"/>
    <x:col min="6" max="6" width="68" hidden="0" customWidth="1"/>
  </x:cols>
  <x:sheetData>
    <x:row r="1" ht="25" customHeight="1">
      <x:c r="A1" s="2"/>
      <x:c r="B1" s="2"/>
      <x:c r="C1" s="2"/>
      <x:c r="D1" s="2"/>
      <x:c r="E1" s="2"/>
      <x:c r="F1" s="2"/>
    </x:row>
    <x:row r="2" ht="32" customHeight="1">
      <x:c r="A2" s="6" t="str">
        <x:v>pultrx  /  Pultrusion cost per meter</x:v>
      </x:c>
      <x:c r="B2" s="6"/>
      <x:c r="C2" s="6"/>
      <x:c r="D2" s="6"/>
      <x:c r="E2" s="6"/>
      <x:c r="F2" s="6"/>
    </x:row>
    <x:row r="3" ht="25" customHeight="1">
      <x:c r="A3" s="7"/>
      <x:c r="B3" s="7"/>
      <x:c r="C3" s="7"/>
      <x:c r="D3" s="7"/>
      <x:c r="E3" s="2"/>
      <x:c r="F3" s="2"/>
    </x:row>
    <x:row r="4" ht="25" customHeight="1">
      <x:c r="A4" s="2" t="str">
        <x:v>Direct manufacturing cost estimate</x:v>
      </x:c>
      <x:c r="B4" s="2"/>
      <x:c r="C4" s="2"/>
      <x:c r="D4" s="2"/>
      <x:c r="E4" s="2"/>
      <x:c r="F4" s="2" t="str">
        <x:v>Enter your plant and supplier inputs in blue cells.</x:v>
      </x:c>
    </x:row>
    <x:row r="5" ht="25" customHeight="1">
      <x:c r="A5" s="11" t="str">
        <x:v>Cost per good meter</x:v>
      </x:c>
      <x:c r="B5" s="13" t="str">
        <x:f>B39</x:f>
        <x:v>n.a.</x:v>
      </x:c>
      <x:c r="C5" s="10" t="str">
        <x:v>USD/m</x:v>
      </x:c>
      <x:c r="D5" s="8"/>
      <x:c r="E5" s="2"/>
      <x:c r="F5" s="2" t="str">
        <x:v>Blank monetary inputs keep the cost result unavailable.</x:v>
      </x:c>
    </x:row>
    <x:row r="6" ht="25" customHeight="1">
      <x:c r="A6" s="8" t="str">
        <x:v>Good output per scheduled hour</x:v>
      </x:c>
      <x:c r="B6" s="9" t="n">
        <x:f>B34</x:f>
        <x:v>27.936</x:v>
      </x:c>
      <x:c r="C6" s="10" t="str">
        <x:v>m/h</x:v>
      </x:c>
      <x:c r="D6" s="8"/>
      <x:c r="E6" s="2"/>
      <x:c r="F6" s="2" t="str">
        <x:v>Prefilled production inputs are illustrations, not supplier ratings.</x:v>
      </x:c>
    </x:row>
    <x:row r="7" ht="25" customHeight="1">
      <x:c r="A7" s="8" t="str">
        <x:v>Good annual output</x:v>
      </x:c>
      <x:c r="B7" s="14" t="n">
        <x:f>B41</x:f>
        <x:v>134092.8</x:v>
      </x:c>
      <x:c r="C7" s="10" t="str">
        <x:v>m/year</x:v>
      </x:c>
      <x:c r="D7" s="8"/>
      <x:c r="E7" s="2"/>
      <x:c r="F7" s="2" t="str">
        <x:v>USD throughout. This worksheet is not a sales quotation.</x:v>
      </x:c>
    </x:row>
    <x:row r="8" ht="25" customHeight="1">
      <x:c r="A8" s="2"/>
      <x:c r="B8" s="5"/>
      <x:c r="C8" s="4"/>
      <x:c r="D8" s="2"/>
      <x:c r="E8" s="2"/>
      <x:c r="F8" s="2"/>
    </x:row>
    <x:row r="9" ht="25" customHeight="1">
      <x:c r="A9" s="15" t="str">
        <x:v>Replace illustrative values with measured project inputs.</x:v>
      </x:c>
      <x:c r="B9" s="16"/>
      <x:c r="C9" s="17"/>
      <x:c r="D9" s="15"/>
      <x:c r="E9" s="2"/>
      <x:c r="F9" s="2"/>
    </x:row>
    <x:row r="10" ht="27" customHeight="1">
      <x:c r="A10" s="35" t="str">
        <x:v>Input</x:v>
      </x:c>
      <x:c r="B10" s="36" t="str">
        <x:v>Your value</x:v>
      </x:c>
      <x:c r="C10" s="35" t="str">
        <x:v>Unit</x:v>
      </x:c>
      <x:c r="D10" s="35" t="str">
        <x:v>Input status</x:v>
      </x:c>
      <x:c r="E10" s="2"/>
      <x:c r="F10" s="2" t="str">
        <x:v>Input definition and evidence to use</x:v>
      </x:c>
    </x:row>
    <x:row r="11" ht="32" customHeight="1">
      <x:c r="A11" s="2" t="str">
        <x:v>Profile mass</x:v>
      </x:c>
      <x:c r="B11" s="19" t="n">
        <x:v>1</x:v>
      </x:c>
      <x:c r="C11" s="4" t="str">
        <x:v>kg/m</x:v>
      </x:c>
      <x:c r="D11" s="2" t="str">
        <x:f>IF(ISBLANK(B11),"Missing",IF(ISNUMBER(B11),IF(B11&gt;0,"","Invalid"),"Invalid"))</x:f>
      </x:c>
      <x:c r="E11" s="2"/>
      <x:c r="F11" s="25" t="str">
        <x:v>Weigh a known length, or use drawing area x verified density.</x:v>
      </x:c>
    </x:row>
    <x:row r="12" ht="32" customHeight="1">
      <x:c r="A12" s="2" t="str">
        <x:v>Fiber share by mass</x:v>
      </x:c>
      <x:c r="B12" s="20" t="n">
        <x:v>0.65</x:v>
      </x:c>
      <x:c r="C12" s="4" t="str">
        <x:v>%</x:v>
      </x:c>
      <x:c r="D12" s="2" t="str">
        <x:f>IF(ISBLANK(B12),"Missing",IF(ISNUMBER(B12),IF(AND(B12&gt;=0,B12&lt;=1),"","Invalid"),"Invalid"))</x:f>
      </x:c>
      <x:c r="E12" s="2"/>
      <x:c r="F12" s="25" t="str">
        <x:v>Include roving, mat and veil. Use mass fraction, not volume fraction.</x:v>
      </x:c>
    </x:row>
    <x:row r="13" ht="32" customHeight="1">
      <x:c r="A13" s="2" t="str">
        <x:v>Fiber delivered price</x:v>
      </x:c>
      <x:c r="B13" s="19"/>
      <x:c r="C13" s="4" t="str">
        <x:v>USD/kg</x:v>
      </x:c>
      <x:c r="D13" s="2" t="str">
        <x:f>IF(ISBLANK(B13),"Missing",IF(ISNUMBER(B13),IF(B13&gt;=0,"","Invalid"),"Invalid"))</x:f>
        <x:v>Missing</x:v>
      </x:c>
      <x:c r="E13" s="2"/>
      <x:c r="F13" s="25" t="str">
        <x:v>Use a mass-weighted fiber price when reinforcement types differ.</x:v>
      </x:c>
    </x:row>
    <x:row r="14" ht="32" customHeight="1">
      <x:c r="A14" s="2" t="str">
        <x:v>Resin-system price</x:v>
      </x:c>
      <x:c r="B14" s="19"/>
      <x:c r="C14" s="4" t="str">
        <x:v>USD/kg</x:v>
      </x:c>
      <x:c r="D14" s="2" t="str">
        <x:f>IF(ISBLANK(B14),"Missing",IF(ISNUMBER(B14),IF(B14&gt;=0,"","Invalid"),"Invalid"))</x:f>
        <x:v>Missing</x:v>
      </x:c>
      <x:c r="E14" s="2"/>
      <x:c r="F14" s="25" t="str">
        <x:v>Include resin and all non-fiber formulation ingredients.</x:v>
      </x:c>
    </x:row>
    <x:row r="15" ht="32" customHeight="1">
      <x:c r="A15" s="2" t="str">
        <x:v>Line speed while running</x:v>
      </x:c>
      <x:c r="B15" s="19" t="n">
        <x:v>0.6</x:v>
      </x:c>
      <x:c r="C15" s="4" t="str">
        <x:v>m/min</x:v>
      </x:c>
      <x:c r="D15" s="2" t="str">
        <x:f>IF(ISBLANK(B15),"Missing",IF(ISNUMBER(B15),IF(B15&gt;0,"","Invalid"),"Invalid"))</x:f>
      </x:c>
      <x:c r="E15" s="2"/>
      <x:c r="F15" s="25" t="str">
        <x:v>Use demonstrated curing speed for this profile and material.</x:v>
      </x:c>
    </x:row>
    <x:row r="16" ht="32" customHeight="1">
      <x:c r="A16" s="2" t="str">
        <x:v>Cavities operating together</x:v>
      </x:c>
      <x:c r="B16" s="22" t="n">
        <x:v>1</x:v>
      </x:c>
      <x:c r="C16" s="4" t="str">
        <x:v>count</x:v>
      </x:c>
      <x:c r="D16" s="2" t="str">
        <x:f>IF(ISBLANK(B16),"Missing",IF(ISNUMBER(B16),IF(AND(B16&gt;=1,MOD(B16,1)=0),"","Invalid"),"Invalid"))</x:f>
      </x:c>
      <x:c r="E16" s="2"/>
      <x:c r="F16" s="25" t="str">
        <x:v>Whole number of simultaneous profiles made by this die.</x:v>
      </x:c>
    </x:row>
    <x:row r="17" ht="32" customHeight="1">
      <x:c r="A17" s="2" t="str">
        <x:v>Running time / scheduled time</x:v>
      </x:c>
      <x:c r="B17" s="20" t="n">
        <x:v>0.8</x:v>
      </x:c>
      <x:c r="C17" s="4" t="str">
        <x:v>%</x:v>
      </x:c>
      <x:c r="D17" s="2" t="str">
        <x:f>IF(ISBLANK(B17),"Missing",IF(ISNUMBER(B17),IF(AND(B17&gt;0,B17&lt;=1),"","Invalid"),"Invalid"))</x:f>
      </x:c>
      <x:c r="E17" s="2"/>
      <x:c r="F17" s="25" t="str">
        <x:v>Exclude downtime here. Account for rejected meters only in scrap.</x:v>
      </x:c>
    </x:row>
    <x:row r="18" ht="32" customHeight="1">
      <x:c r="A18" s="2" t="str">
        <x:v>Rejected share of gross meters</x:v>
      </x:c>
      <x:c r="B18" s="20" t="n">
        <x:v>0.03</x:v>
      </x:c>
      <x:c r="C18" s="4" t="str">
        <x:v>%</x:v>
      </x:c>
      <x:c r="D18" s="2" t="str">
        <x:f>IF(ISBLANK(B18),"Missing",IF(ISNUMBER(B18),IF(AND(B18&gt;=0,B18&lt;1),"","Invalid"),"Invalid"))</x:f>
      </x:c>
      <x:c r="E18" s="2"/>
      <x:c r="F18" s="25" t="str">
        <x:v>Rejected length / all pulled length. Include start-up and cut-offs.</x:v>
      </x:c>
    </x:row>
    <x:row r="19" ht="32" customHeight="1">
      <x:c r="A19" s="2" t="str">
        <x:v>Average scheduled-hour power</x:v>
      </x:c>
      <x:c r="B19" s="19"/>
      <x:c r="C19" s="4" t="str">
        <x:v>kW</x:v>
      </x:c>
      <x:c r="D19" s="2" t="str">
        <x:f>IF(ISBLANK(B19),"Missing",IF(ISNUMBER(B19),IF(B19&gt;=0,"","Invalid"),"Invalid"))</x:f>
        <x:v>Missing</x:v>
      </x:c>
      <x:c r="E19" s="2"/>
      <x:c r="F19" s="25" t="str">
        <x:v>Total scheduled-period kWh / scheduled hours, including downtime.</x:v>
      </x:c>
    </x:row>
    <x:row r="20" ht="32" customHeight="1">
      <x:c r="A20" s="2" t="str">
        <x:v>Electricity price</x:v>
      </x:c>
      <x:c r="B20" s="19"/>
      <x:c r="C20" s="4" t="str">
        <x:v>USD/kWh</x:v>
      </x:c>
      <x:c r="D20" s="2" t="str">
        <x:f>IF(ISBLANK(B20),"Missing",IF(ISNUMBER(B20),IF(B20&gt;=0,"","Invalid"),"Invalid"))</x:f>
        <x:v>Missing</x:v>
      </x:c>
      <x:c r="E20" s="2"/>
      <x:c r="F20" s="25" t="str">
        <x:v>Use the tariff consistent with the energy measurement period.</x:v>
      </x:c>
    </x:row>
    <x:row r="21" ht="32" customHeight="1">
      <x:c r="A21" s="2" t="str">
        <x:v>Crew cost per scheduled hour</x:v>
      </x:c>
      <x:c r="B21" s="19"/>
      <x:c r="C21" s="4" t="str">
        <x:v>USD/h</x:v>
      </x:c>
      <x:c r="D21" s="2" t="str">
        <x:f>IF(ISBLANK(B21),"Missing",IF(ISNUMBER(B21),IF(B21&gt;=0,"","Invalid"),"Invalid"))</x:f>
        <x:v>Missing</x:v>
      </x:c>
      <x:c r="E21" s="2"/>
      <x:c r="F21" s="25" t="str">
        <x:v>Total loaded crew cost allocated to this line and scheduled time.</x:v>
      </x:c>
    </x:row>
    <x:row r="22" ht="32" customHeight="1">
      <x:c r="A22" s="2" t="str">
        <x:v>Die-set cost to amortize</x:v>
      </x:c>
      <x:c r="B22" s="23"/>
      <x:c r="C22" s="4" t="str">
        <x:v>USD</x:v>
      </x:c>
      <x:c r="D22" s="2" t="str">
        <x:f>IF(ISBLANK(B22),"Missing",IF(ISNUMBER(B22),IF(B22&gt;=0,"","Invalid"),"Invalid"))</x:f>
        <x:v>Missing</x:v>
      </x:c>
      <x:c r="E22" s="2"/>
      <x:c r="F22" s="25" t="str">
        <x:v>Use the quoted tooling cost. Enter 0 in both die inputs to omit.</x:v>
      </x:c>
    </x:row>
    <x:row r="23" ht="32" customHeight="1">
      <x:c r="A23" s="2" t="str">
        <x:v>Die life in gross profile meters</x:v>
      </x:c>
      <x:c r="B23" s="23"/>
      <x:c r="C23" s="4" t="str">
        <x:v>m</x:v>
      </x:c>
      <x:c r="D23" s="2" t="str">
        <x:f>IF(ISBLANK(B23),"Missing",IF(ISNUMBER(B23),IF(AND(B23&gt;=0,OR(B23&gt;0,B22=0)),"","Invalid"),"Invalid"))</x:f>
        <x:v>Missing</x:v>
      </x:c>
      <x:c r="E23" s="2"/>
      <x:c r="F23" s="25" t="str">
        <x:v>All cavities combined. If cost is positive, life must be positive.</x:v>
      </x:c>
    </x:row>
    <x:row r="24" ht="32" customHeight="1">
      <x:c r="A24" s="2" t="str">
        <x:v>Scheduled hours per shift</x:v>
      </x:c>
      <x:c r="B24" s="21" t="n">
        <x:v>8</x:v>
      </x:c>
      <x:c r="C24" s="4" t="str">
        <x:v>h/shift</x:v>
      </x:c>
      <x:c r="D24" s="2" t="str">
        <x:f>IF(ISBLANK(B24),"Missing",IF(ISNUMBER(B24),IF(AND(B24&gt;0,B24&lt;=24),"","Invalid"),"Invalid"))</x:f>
      </x:c>
      <x:c r="E24" s="2"/>
      <x:c r="F24" s="25" t="str">
        <x:v>Used for annual output, not direct cost per meter.</x:v>
      </x:c>
    </x:row>
    <x:row r="25" ht="32" customHeight="1">
      <x:c r="A25" s="2" t="str">
        <x:v>Scheduled shifts per day</x:v>
      </x:c>
      <x:c r="B25" s="22" t="n">
        <x:v>2</x:v>
      </x:c>
      <x:c r="C25" s="4" t="str">
        <x:v>shifts/day</x:v>
      </x:c>
      <x:c r="D25" s="2" t="str">
        <x:f>IF(ISBLANK(B25),"Missing",IF(ISNUMBER(B25),IF(AND(B25&gt;=1,MOD(B25,1)=0,IF(ISNUMBER(B24),B24*B25&lt;=24,FALSE)),"","Invalid"),"Invalid"))</x:f>
      </x:c>
      <x:c r="E25" s="2"/>
      <x:c r="F25" s="25" t="str">
        <x:v>Whole shifts. Hours per shift x shifts per day must be &lt;=24.</x:v>
      </x:c>
    </x:row>
    <x:row r="26" ht="32" customHeight="1">
      <x:c r="A26" s="2" t="str">
        <x:v>Scheduled production days</x:v>
      </x:c>
      <x:c r="B26" s="22" t="n">
        <x:v>300</x:v>
      </x:c>
      <x:c r="C26" s="4" t="str">
        <x:v>days/year</x:v>
      </x:c>
      <x:c r="D26" s="2" t="str">
        <x:f>IF(ISBLANK(B26),"Missing",IF(ISNUMBER(B26),IF(AND(B26&gt;=1,B26&lt;=366,MOD(B26,1)=0),"","Invalid"),"Invalid"))</x:f>
      </x:c>
      <x:c r="E26" s="2"/>
      <x:c r="F26" s="25" t="str">
        <x:v>Whole scheduled days. Use the calendar for the planning year.</x:v>
      </x:c>
    </x:row>
    <x:row r="27" ht="25" customHeight="1">
      <x:c r="A27" s="2"/>
      <x:c r="B27" s="5"/>
      <x:c r="C27" s="4"/>
      <x:c r="D27" s="2"/>
      <x:c r="E27" s="2"/>
      <x:c r="F27" s="2"/>
    </x:row>
    <x:row r="28" ht="27" customHeight="1">
      <x:c r="A28" s="35" t="str">
        <x:v>Calculation</x:v>
      </x:c>
      <x:c r="B28" s="36" t="str">
        <x:v>Result</x:v>
      </x:c>
      <x:c r="C28" s="35" t="str">
        <x:v>Unit</x:v>
      </x:c>
      <x:c r="D28" s="35"/>
      <x:c r="E28" s="2"/>
      <x:c r="F28" s="2" t="str">
        <x:v>Method</x:v>
      </x:c>
    </x:row>
    <x:row r="29" ht="25" customHeight="1">
      <x:c r="A29" s="2"/>
      <x:c r="B29" s="5"/>
      <x:c r="C29" s="4"/>
      <x:c r="D29" s="2"/>
      <x:c r="E29" s="2"/>
      <x:c r="F29" s="2"/>
    </x:row>
    <x:row r="30" ht="29" customHeight="1">
      <x:c r="A30" s="2" t="str">
        <x:v>Fiber mass</x:v>
      </x:c>
      <x:c r="B30" s="5" t="n">
        <x:f>IF(OR(D11&lt;&gt;"",D12&lt;&gt;""),"n.a.",B11*B12)</x:f>
        <x:v>0.65</x:v>
      </x:c>
      <x:c r="C30" s="4" t="str">
        <x:v>kg/m</x:v>
      </x:c>
      <x:c r="D30" s="2"/>
      <x:c r="E30" s="2"/>
      <x:c r="F30" s="25" t="str">
        <x:v>Profile mass x fiber mass fraction.</x:v>
      </x:c>
    </x:row>
    <x:row r="31" ht="29" customHeight="1">
      <x:c r="A31" s="2" t="str">
        <x:v>Resin-system mass</x:v>
      </x:c>
      <x:c r="B31" s="5" t="n">
        <x:f>IF(OR(D11&lt;&gt;"",D12&lt;&gt;""),"n.a.",B11-B30)</x:f>
        <x:v>0.35</x:v>
      </x:c>
      <x:c r="C31" s="4" t="str">
        <x:v>kg/m</x:v>
      </x:c>
      <x:c r="D31" s="2"/>
      <x:c r="E31" s="2"/>
      <x:c r="F31" s="25" t="str">
        <x:v>Profile mass less fiber mass.</x:v>
      </x:c>
    </x:row>
    <x:row r="32" ht="29" customHeight="1">
      <x:c r="A32" s="2" t="str">
        <x:v>Material cost per gross meter</x:v>
      </x:c>
      <x:c r="B32" s="5" t="str">
        <x:f>IF(OR(D13&lt;&gt;"",D14&lt;&gt;"",COUNT(B30:B31)&lt;&gt;2),"n.a.",B30*B13+B31*B14)</x:f>
        <x:v>n.a.</x:v>
      </x:c>
      <x:c r="C32" s="4" t="str">
        <x:v>USD/m</x:v>
      </x:c>
      <x:c r="D32" s="2"/>
      <x:c r="E32" s="2"/>
      <x:c r="F32" s="25" t="str">
        <x:v>Fiber mass x fiber price + resin-system mass x mix price.</x:v>
      </x:c>
    </x:row>
    <x:row r="33" ht="29" customHeight="1">
      <x:c r="A33" s="2" t="str">
        <x:v>Gross output per scheduled hour</x:v>
      </x:c>
      <x:c r="B33" s="5" t="n">
        <x:f>IF(OR(D15&lt;&gt;"",D16&lt;&gt;"",D17&lt;&gt;""),"n.a.",B15*60*B16*B17)</x:f>
        <x:v>28.8</x:v>
      </x:c>
      <x:c r="C33" s="4" t="str">
        <x:v>m/h</x:v>
      </x:c>
      <x:c r="D33" s="2"/>
      <x:c r="E33" s="2"/>
      <x:c r="F33" s="25" t="str">
        <x:v>Running speed x 60 x cavities x running-time fraction.</x:v>
      </x:c>
    </x:row>
    <x:row r="34" ht="29" customHeight="1">
      <x:c r="A34" s="2" t="str">
        <x:v>Good output per scheduled hour</x:v>
      </x:c>
      <x:c r="B34" s="5" t="n">
        <x:f>IF(OR(D18&lt;&gt;"",NOT(ISNUMBER(B33))),"n.a.",B33*(1-B18))</x:f>
        <x:v>27.936</x:v>
      </x:c>
      <x:c r="C34" s="4" t="str">
        <x:v>m/h</x:v>
      </x:c>
      <x:c r="D34" s="2"/>
      <x:c r="E34" s="2"/>
      <x:c r="F34" s="25" t="str">
        <x:v>Gross output x (1 - rejected share).</x:v>
      </x:c>
    </x:row>
    <x:row r="35" ht="29" customHeight="1">
      <x:c r="A35" s="2" t="str">
        <x:v>Energy cost per gross meter</x:v>
      </x:c>
      <x:c r="B35" s="5" t="str">
        <x:f>IF(OR(D19&lt;&gt;"",D20&lt;&gt;"",NOT(ISNUMBER(B33))),"n.a.",B19*B20/B33)</x:f>
        <x:v>n.a.</x:v>
      </x:c>
      <x:c r="C35" s="4" t="str">
        <x:v>USD/m</x:v>
      </x:c>
      <x:c r="D35" s="2"/>
      <x:c r="E35" s="2"/>
      <x:c r="F35" s="25" t="str">
        <x:v>Scheduled-hour power x electricity price / gross hourly meters.</x:v>
      </x:c>
    </x:row>
    <x:row r="36" ht="29" customHeight="1">
      <x:c r="A36" s="2" t="str">
        <x:v>Crew cost per gross meter</x:v>
      </x:c>
      <x:c r="B36" s="5" t="str">
        <x:f>IF(OR(D21&lt;&gt;"",NOT(ISNUMBER(B33))),"n.a.",B21/B33)</x:f>
        <x:v>n.a.</x:v>
      </x:c>
      <x:c r="C36" s="4" t="str">
        <x:v>USD/m</x:v>
      </x:c>
      <x:c r="D36" s="2"/>
      <x:c r="E36" s="2"/>
      <x:c r="F36" s="25" t="str">
        <x:v>Crew cost per scheduled hour / gross hourly meters.</x:v>
      </x:c>
    </x:row>
    <x:row r="37" ht="29" customHeight="1">
      <x:c r="A37" s="2" t="str">
        <x:v>Die cost per gross meter</x:v>
      </x:c>
      <x:c r="B37" s="5" t="str">
        <x:f>IF(OR(D22&lt;&gt;"",D23&lt;&gt;""),"n.a.",IF(B23=0,0,B22/B23))</x:f>
        <x:v>n.a.</x:v>
      </x:c>
      <x:c r="C37" s="4" t="str">
        <x:v>USD/m</x:v>
      </x:c>
      <x:c r="D37" s="2"/>
      <x:c r="E37" s="2"/>
      <x:c r="F37" s="25" t="str">
        <x:v>Die cost / gross lifetime meters. Zero cost and life omit this item.</x:v>
      </x:c>
    </x:row>
    <x:row r="38" ht="29" customHeight="1">
      <x:c r="A38" s="27" t="str">
        <x:v>Direct cost per gross meter</x:v>
      </x:c>
      <x:c r="B38" s="28" t="str">
        <x:f>IF(COUNT(B32,B35:B37)&lt;&gt;4,"n.a.",SUM(B32,B35:B37))</x:f>
        <x:v>n.a.</x:v>
      </x:c>
      <x:c r="C38" s="29" t="str">
        <x:v>USD/m</x:v>
      </x:c>
      <x:c r="D38" s="27"/>
      <x:c r="E38" s="2"/>
      <x:c r="F38" s="25" t="str">
        <x:v>Sum of materials, energy, crew and die amortization.</x:v>
      </x:c>
    </x:row>
    <x:row r="39" ht="29" customHeight="1">
      <x:c r="A39" s="27" t="str">
        <x:v>Direct cost per good meter</x:v>
      </x:c>
      <x:c r="B39" s="28" t="str">
        <x:f>IF(OR(D18&lt;&gt;"",NOT(ISNUMBER(B38))),"n.a.",B38/(1-B18))</x:f>
        <x:v>n.a.</x:v>
      </x:c>
      <x:c r="C39" s="29" t="str">
        <x:v>USD/m</x:v>
      </x:c>
      <x:c r="D39" s="27"/>
      <x:c r="E39" s="2"/>
      <x:c r="F39" s="25" t="str">
        <x:v>Direct cost per gross meter / (1 - rejected share).</x:v>
      </x:c>
    </x:row>
    <x:row r="40" ht="29" customHeight="1">
      <x:c r="A40" s="2" t="str">
        <x:v>Gross annual output</x:v>
      </x:c>
      <x:c r="B40" s="26" t="n">
        <x:f>IF(OR(D24&lt;&gt;"",D25&lt;&gt;"",D26&lt;&gt;"",NOT(ISNUMBER(B33))),"n.a.",B33*B24*B25*B26)</x:f>
        <x:v>138240</x:v>
      </x:c>
      <x:c r="C40" s="4" t="str">
        <x:v>m/year</x:v>
      </x:c>
      <x:c r="D40" s="2"/>
      <x:c r="E40" s="2"/>
      <x:c r="F40" s="25" t="str">
        <x:v>Gross hourly meters x scheduled hours x shifts x days.</x:v>
      </x:c>
    </x:row>
    <x:row r="41" ht="29" customHeight="1">
      <x:c r="A41" s="2" t="str">
        <x:v>Good annual output</x:v>
      </x:c>
      <x:c r="B41" s="26" t="n">
        <x:f>IF(OR(D18&lt;&gt;"",NOT(ISNUMBER(B40))),"n.a.",B40*(1-B18))</x:f>
        <x:v>134092.8</x:v>
      </x:c>
      <x:c r="C41" s="4" t="str">
        <x:v>m/year</x:v>
      </x:c>
      <x:c r="D41" s="2"/>
      <x:c r="E41" s="2"/>
      <x:c r="F41" s="25" t="str">
        <x:v>Gross annual output x (1 - rejected share).</x:v>
      </x:c>
    </x:row>
    <x:row r="42" ht="25" customHeight="1">
      <x:c r="A42" s="2"/>
      <x:c r="B42" s="2"/>
      <x:c r="C42" s="2"/>
      <x:c r="D42" s="2"/>
      <x:c r="E42" s="2"/>
      <x:c r="F42" s="2"/>
    </x:row>
    <x:row r="43" ht="25" customHeight="1">
      <x:c r="A43" s="37" t="str">
        <x:v>Scope and sources</x:v>
      </x:c>
      <x:c r="B43" s="37"/>
      <x:c r="C43" s="37"/>
      <x:c r="D43" s="37"/>
      <x:c r="E43" s="37"/>
      <x:c r="F43" s="37"/>
    </x:row>
    <x:row r="44" ht="25" customHeight="1">
      <x:c r="A44" s="24" t="str">
        <x:v>Excludes machine depreciation, overhead, packaging, extra testing, margin, freight and duties.</x:v>
      </x:c>
      <x:c r="B44" s="24"/>
      <x:c r="C44" s="24"/>
      <x:c r="D44" s="24"/>
      <x:c r="E44" s="24"/>
      <x:c r="F44" s="24"/>
    </x:row>
    <x:row r="45" ht="25" customHeight="1">
      <x:c r="A45" s="24" t="str">
        <x:v>Simple planning model: rejected meters are assumed to consume the same direct costs as accepted meters.</x:v>
      </x:c>
      <x:c r="B45" s="24"/>
      <x:c r="C45" s="24"/>
      <x:c r="D45" s="24"/>
      <x:c r="E45" s="24"/>
      <x:c r="F45" s="24"/>
    </x:row>
    <x:row r="46" ht="25" customHeight="1">
      <x:c r="A46" s="24" t="str">
        <x:v>Use one consistent scheduled-time basis for uptime, power and crew costs. Do not deduct scrap twice.</x:v>
      </x:c>
      <x:c r="B46" s="24"/>
      <x:c r="C46" s="24"/>
      <x:c r="D46" s="24"/>
      <x:c r="E46" s="24"/>
      <x:c r="F46" s="24"/>
    </x:row>
    <x:row r="47" ht="25" customHeight="1">
      <x:c r="A47" s="24" t="str">
        <x:v>Source: pultrx cost framework and calculator. Updated November 7, 2026.</x:v>
      </x:c>
      <x:c r="B47" s="24"/>
      <x:c r="C47" s="24"/>
      <x:c r="D47" s="24"/>
      <x:c r="E47" s="24"/>
      <x:c r="F47" s="24"/>
    </x:row>
    <x:row r="48" ht="25" customHeight="1">
      <x:c r="A48" s="24" t="str">
        <x:v>https://pultrx.com/guides/pultrusion-cost-per-meter</x:v>
      </x:c>
      <x:c r="B48" s="24"/>
      <x:c r="C48" s="24"/>
      <x:c r="D48" s="24"/>
      <x:c r="E48" s="24"/>
      <x:c r="F48" s="24"/>
    </x:row>
    <x:row r="49" ht="25" customHeight="1">
      <x:c r="A49" s="24" t="str">
        <x:v>https://pultrx.com/resources/library/pultrusion-cost-per-meter-worksheet</x:v>
      </x:c>
      <x:c r="B49" s="24"/>
      <x:c r="C49" s="24"/>
      <x:c r="D49" s="24"/>
      <x:c r="E49" s="24"/>
      <x:c r="F49" s="24"/>
    </x:row>
  </x:sheetData>
  <x:conditionalFormatting sqref="D11:D26">
    <x:cfRule type="containsText" dxfId="0" priority="1" operator="containsText" text="Missing"/>
    <x:cfRule type="containsText" dxfId="1" priority="2" operator="containsText" text="Invalid"/>
  </x:conditionalFormatting>
  <x:dataValidations count="16">
    <x:dataValidation type="decimal" operator="greaterThanOrEqual" sqref="B11">
      <x:formula1>0</x:formula1>
    </x:dataValidation>
    <x:dataValidation type="decimal" operator="greaterThanOrEqual" sqref="B13">
      <x:formula1>0</x:formula1>
    </x:dataValidation>
    <x:dataValidation type="decimal" operator="greaterThanOrEqual" sqref="B14">
      <x:formula1>0</x:formula1>
    </x:dataValidation>
    <x:dataValidation type="decimal" operator="greaterThanOrEqual" sqref="B15">
      <x:formula1>0</x:formula1>
    </x:dataValidation>
    <x:dataValidation type="decimal" operator="greaterThanOrEqual" sqref="B19">
      <x:formula1>0</x:formula1>
    </x:dataValidation>
    <x:dataValidation type="decimal" operator="greaterThanOrEqual" sqref="B20">
      <x:formula1>0</x:formula1>
    </x:dataValidation>
    <x:dataValidation type="decimal" operator="greaterThanOrEqual" sqref="B21">
      <x:formula1>0</x:formula1>
    </x:dataValidation>
    <x:dataValidation type="decimal" operator="greaterThanOrEqual" sqref="B22">
      <x:formula1>0</x:formula1>
    </x:dataValidation>
    <x:dataValidation type="decimal" operator="greaterThanOrEqual" sqref="B23">
      <x:formula1>0</x:formula1>
    </x:dataValidation>
    <x:dataValidation type="decimal" operator="greaterThanOrEqual" sqref="B24">
      <x:formula1>0</x:formula1>
    </x:dataValidation>
    <x:dataValidation type="decimal" operator="greaterThanOrEqual" sqref="B25">
      <x:formula1>0</x:formula1>
    </x:dataValidation>
    <x:dataValidation type="decimal" operator="greaterThanOrEqual" sqref="B26">
      <x:formula1>0</x:formula1>
    </x:dataValidation>
    <x:dataValidation type="decimal" operator="between" sqref="B12">
      <x:formula1>0</x:formula1>
      <x:formula2>1</x:formula2>
    </x:dataValidation>
    <x:dataValidation type="decimal" operator="between" sqref="B17">
      <x:formula1>0</x:formula1>
      <x:formula2>1</x:formula2>
    </x:dataValidation>
    <x:dataValidation type="decimal" operator="between" sqref="B18">
      <x:formula1>0</x:formula1>
      <x:formula2>1</x:formula2>
    </x:dataValidation>
    <x:dataValidation type="whole" operator="greaterThanOrEqual" sqref="B16">
      <x:formula1>1</x:formula1>
    </x:dataValidation>
  </x:dataValidations>
  <x:pageMargins left="0.7" right="0.7" top="0.75" bottom="0.75" header="0.3" footer="0.3"/>
</x:worksheet>
</file>